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80" windowHeight="12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<sst xmlns="http://schemas.openxmlformats.org/spreadsheetml/2006/main" count="99" uniqueCount="36">
  <si>
    <t>Index</t>
  </si>
  <si>
    <r>
      <t>a</t>
    </r>
    <r>
      <rPr>
        <vertAlign val="subscript"/>
        <sz val="10"/>
        <rFont val="Arial"/>
        <family val="2"/>
      </rPr>
      <t>0</t>
    </r>
  </si>
  <si>
    <r>
      <t>a</t>
    </r>
    <r>
      <rPr>
        <vertAlign val="subscript"/>
        <sz val="10"/>
        <rFont val="Arial"/>
        <family val="2"/>
      </rPr>
      <t>1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</si>
  <si>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</si>
  <si>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3</t>
    </r>
  </si>
  <si>
    <r>
      <t>a</t>
    </r>
    <r>
      <rPr>
        <vertAlign val="subscript"/>
        <sz val="10"/>
        <rFont val="Arial"/>
        <family val="2"/>
      </rPr>
      <t>4</t>
    </r>
  </si>
  <si>
    <r>
      <t>a</t>
    </r>
    <r>
      <rPr>
        <vertAlign val="subscript"/>
        <sz val="10"/>
        <rFont val="Arial"/>
        <family val="2"/>
      </rPr>
      <t>5</t>
    </r>
  </si>
  <si>
    <r>
      <t>a</t>
    </r>
    <r>
      <rPr>
        <vertAlign val="subscript"/>
        <sz val="10"/>
        <rFont val="Arial"/>
        <family val="2"/>
      </rPr>
      <t>6</t>
    </r>
  </si>
  <si>
    <t>linear</t>
  </si>
  <si>
    <r>
      <t>y = 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*x + a</t>
    </r>
    <r>
      <rPr>
        <vertAlign val="subscript"/>
        <sz val="10"/>
        <rFont val="Arial"/>
        <family val="2"/>
      </rPr>
      <t>0</t>
    </r>
  </si>
  <si>
    <r>
      <t>y = 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*x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*x + a</t>
    </r>
    <r>
      <rPr>
        <vertAlign val="subscript"/>
        <sz val="10"/>
        <rFont val="Arial"/>
        <family val="2"/>
      </rPr>
      <t>0</t>
    </r>
  </si>
  <si>
    <r>
      <t>y = 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*x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+ ... + a</t>
    </r>
    <r>
      <rPr>
        <vertAlign val="subscript"/>
        <sz val="10"/>
        <rFont val="Arial"/>
        <family val="2"/>
      </rPr>
      <t>0</t>
    </r>
  </si>
  <si>
    <r>
      <t>y = 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*x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+ ... + a</t>
    </r>
    <r>
      <rPr>
        <vertAlign val="subscript"/>
        <sz val="10"/>
        <rFont val="Arial"/>
        <family val="2"/>
      </rPr>
      <t>0</t>
    </r>
  </si>
  <si>
    <r>
      <t>y = a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*x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+ ... + a</t>
    </r>
    <r>
      <rPr>
        <vertAlign val="subscript"/>
        <sz val="10"/>
        <rFont val="Arial"/>
        <family val="2"/>
      </rPr>
      <t>0</t>
    </r>
  </si>
  <si>
    <r>
      <t>y = a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*x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+ ... + a</t>
    </r>
    <r>
      <rPr>
        <vertAlign val="subscript"/>
        <sz val="10"/>
        <rFont val="Arial"/>
        <family val="2"/>
      </rPr>
      <t>0</t>
    </r>
  </si>
  <si>
    <t>quadratic</t>
  </si>
  <si>
    <t>cubic</t>
  </si>
  <si>
    <t>x4-fit</t>
  </si>
  <si>
    <r>
      <t>x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-fit</t>
    </r>
  </si>
  <si>
    <r>
      <t>x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-fit</t>
    </r>
  </si>
  <si>
    <r>
      <t>x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-fit</t>
    </r>
  </si>
  <si>
    <t>X</t>
  </si>
  <si>
    <t>Y</t>
  </si>
  <si>
    <t>Polynomial regression with Excel</t>
  </si>
  <si>
    <t>Chooose a table that corresponds most to your number of data points (i.e. use the 10-points table if you have 8. 9  or 10 points).</t>
  </si>
  <si>
    <t>Polynomic regressions will be calculated automatically from linear to 6th order.</t>
  </si>
  <si>
    <t>REGRESSION</t>
  </si>
  <si>
    <t>x5-fit</t>
  </si>
  <si>
    <t>x6-fit</t>
  </si>
  <si>
    <t>Two regression curve types are shown in the graph. To change the type, click on one line, then move the data marker within the regression table.</t>
  </si>
  <si>
    <t>Don't forget to move the label coordinates as well.</t>
  </si>
  <si>
    <t>TABLE FOR</t>
  </si>
  <si>
    <t>10 DATA POINTS</t>
  </si>
  <si>
    <t>5 DATA POINTS</t>
  </si>
  <si>
    <t>Enter your x/y values in the table in the upper left corner. If you have less values than fields add some values 2 times.</t>
  </si>
  <si>
    <t>3 DATA POINTS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</si>
</sst>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b/>
      <sz val="10"/>
      <name val="Arial"/>
      <family val="0"/>
    </font>
    <font>
      <sz val="8.5"/>
      <name val="Arial"/>
      <family val="0"/>
    </font>
    <font>
      <u val="single"/>
      <sz val="14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8175"/>
          <c:w val="0.90975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Tabelle1!$B$53:$B$62</c:f>
              <c:numCache/>
            </c:numRef>
          </c:xVal>
          <c:yVal>
            <c:numRef>
              <c:f>Tabelle1!$C$53:$C$62</c:f>
              <c:numCache/>
            </c:numRef>
          </c:yVal>
          <c:smooth val="0"/>
        </c:ser>
        <c:ser>
          <c:idx val="2"/>
          <c:order val="1"/>
          <c:tx>
            <c:strRef>
              <c:f>Tabelle1!$H$64</c:f>
              <c:strCache>
                <c:ptCount val="1"/>
                <c:pt idx="0">
                  <c:v>x4-fit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Tabelle1!$B$53:$B$62</c:f>
              <c:numCache/>
            </c:numRef>
          </c:xVal>
          <c:yVal>
            <c:numRef>
              <c:f>Tabelle1!$H$53:$H$62</c:f>
              <c:numCache/>
            </c:numRef>
          </c:yVal>
          <c:smooth val="0"/>
        </c:ser>
        <c:ser>
          <c:idx val="3"/>
          <c:order val="2"/>
          <c:tx>
            <c:strRef>
              <c:f>Tabelle1!$F$64</c:f>
              <c:strCache>
                <c:ptCount val="1"/>
                <c:pt idx="0">
                  <c:v>quadratic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Tabelle1!$B$53:$B$62</c:f>
              <c:numCache/>
            </c:numRef>
          </c:xVal>
          <c:yVal>
            <c:numRef>
              <c:f>Tabelle1!$F$53:$F$62</c:f>
              <c:numCache/>
            </c:numRef>
          </c:yVal>
          <c:smooth val="0"/>
        </c:ser>
        <c:axId val="48119040"/>
        <c:axId val="30418177"/>
      </c:scatterChart>
      <c:valAx>
        <c:axId val="48119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8177"/>
        <c:crosses val="max"/>
        <c:crossBetween val="midCat"/>
        <c:dispUnits/>
      </c:valAx>
      <c:valAx>
        <c:axId val="30418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1904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2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9825"/>
          <c:w val="0.912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Tabelle1!$B$32:$B$36</c:f>
              <c:numCache/>
            </c:numRef>
          </c:xVal>
          <c:yVal>
            <c:numRef>
              <c:f>Tabelle1!$C$32:$C$36</c:f>
              <c:numCache/>
            </c:numRef>
          </c:yVal>
          <c:smooth val="0"/>
        </c:ser>
        <c:ser>
          <c:idx val="2"/>
          <c:order val="1"/>
          <c:tx>
            <c:strRef>
              <c:f>Tabelle1!$H$31</c:f>
              <c:strCache>
                <c:ptCount val="1"/>
                <c:pt idx="0">
                  <c:v>x4-fit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Tabelle1!$B$32:$B$36</c:f>
              <c:numCache/>
            </c:numRef>
          </c:xVal>
          <c:yVal>
            <c:numRef>
              <c:f>Tabelle1!$H$32:$H$36</c:f>
              <c:numCache/>
            </c:numRef>
          </c:yVal>
          <c:smooth val="0"/>
        </c:ser>
        <c:ser>
          <c:idx val="3"/>
          <c:order val="2"/>
          <c:tx>
            <c:strRef>
              <c:f>Tabelle1!$F$31</c:f>
              <c:strCache>
                <c:ptCount val="1"/>
                <c:pt idx="0">
                  <c:v>quadratic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Tabelle1!$B$32:$B$36</c:f>
              <c:numCache/>
            </c:numRef>
          </c:xVal>
          <c:yVal>
            <c:numRef>
              <c:f>Tabelle1!$F$32:$F$36</c:f>
              <c:numCache/>
            </c:numRef>
          </c:yVal>
          <c:smooth val="0"/>
        </c:ser>
        <c:axId val="5328138"/>
        <c:axId val="47953243"/>
      </c:scatterChart>
      <c:valAx>
        <c:axId val="5328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53243"/>
        <c:crosses val="max"/>
        <c:crossBetween val="midCat"/>
        <c:dispUnits/>
      </c:valAx>
      <c:valAx>
        <c:axId val="47953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813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2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9825"/>
          <c:w val="0.912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Tabelle1!$B$13:$B$15</c:f>
              <c:numCache/>
            </c:numRef>
          </c:xVal>
          <c:yVal>
            <c:numRef>
              <c:f>Tabelle1!$C$13:$C$15</c:f>
              <c:numCache/>
            </c:numRef>
          </c:yVal>
          <c:smooth val="0"/>
        </c:ser>
        <c:ser>
          <c:idx val="2"/>
          <c:order val="1"/>
          <c:tx>
            <c:strRef>
              <c:f>Tabelle1!$H$12</c:f>
              <c:strCache>
                <c:ptCount val="1"/>
                <c:pt idx="0">
                  <c:v>x4-fit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Tabelle1!$B$13:$B$15</c:f>
              <c:numCache/>
            </c:numRef>
          </c:xVal>
          <c:yVal>
            <c:numRef>
              <c:f>Tabelle1!$H$13:$H$15</c:f>
              <c:numCache/>
            </c:numRef>
          </c:yVal>
          <c:smooth val="0"/>
        </c:ser>
        <c:ser>
          <c:idx val="3"/>
          <c:order val="2"/>
          <c:tx>
            <c:strRef>
              <c:f>Tabelle1!$F$17</c:f>
              <c:strCache>
                <c:ptCount val="1"/>
                <c:pt idx="0">
                  <c:v>quadratic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Tabelle1!$B$13:$B$15</c:f>
              <c:numCache/>
            </c:numRef>
          </c:xVal>
          <c:yVal>
            <c:numRef>
              <c:f>Tabelle1!$F$13:$F$15</c:f>
              <c:numCache/>
            </c:numRef>
          </c:yVal>
          <c:smooth val="0"/>
        </c:ser>
        <c:axId val="28926004"/>
        <c:axId val="59007445"/>
      </c:scatterChart>
      <c:valAx>
        <c:axId val="28926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07445"/>
        <c:crosses val="max"/>
        <c:crossBetween val="midCat"/>
        <c:dispUnits/>
      </c:valAx>
      <c:valAx>
        <c:axId val="59007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2600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2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52</xdr:row>
      <xdr:rowOff>142875</xdr:rowOff>
    </xdr:from>
    <xdr:to>
      <xdr:col>18</xdr:col>
      <xdr:colOff>161925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8829675" y="9401175"/>
        <a:ext cx="58769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381000</xdr:colOff>
      <xdr:row>31</xdr:row>
      <xdr:rowOff>142875</xdr:rowOff>
    </xdr:from>
    <xdr:to>
      <xdr:col>18</xdr:col>
      <xdr:colOff>161925</xdr:colOff>
      <xdr:row>48</xdr:row>
      <xdr:rowOff>19050</xdr:rowOff>
    </xdr:to>
    <xdr:graphicFrame>
      <xdr:nvGraphicFramePr>
        <xdr:cNvPr id="2" name="Chart 2"/>
        <xdr:cNvGraphicFramePr/>
      </xdr:nvGraphicFramePr>
      <xdr:xfrm>
        <a:off x="8829675" y="5619750"/>
        <a:ext cx="58769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314325</xdr:colOff>
      <xdr:row>10</xdr:row>
      <xdr:rowOff>76200</xdr:rowOff>
    </xdr:from>
    <xdr:to>
      <xdr:col>18</xdr:col>
      <xdr:colOff>95250</xdr:colOff>
      <xdr:row>26</xdr:row>
      <xdr:rowOff>104775</xdr:rowOff>
    </xdr:to>
    <xdr:graphicFrame>
      <xdr:nvGraphicFramePr>
        <xdr:cNvPr id="3" name="Chart 3"/>
        <xdr:cNvGraphicFramePr/>
      </xdr:nvGraphicFramePr>
      <xdr:xfrm>
        <a:off x="8763000" y="1762125"/>
        <a:ext cx="58769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I16" sqref="I16"/>
    </sheetView>
  </sheetViews>
  <sheetFormatPr defaultColWidth="11.421875" defaultRowHeight="12.75"/>
  <cols>
    <col min="1" max="1" width="6.8515625" style="0" customWidth="1"/>
    <col min="2" max="2" width="6.57421875" style="0" customWidth="1"/>
    <col min="3" max="3" width="8.57421875" style="0" customWidth="1"/>
    <col min="4" max="4" width="6.00390625" style="0" customWidth="1"/>
    <col min="5" max="5" width="12.28125" style="0" customWidth="1"/>
    <col min="6" max="6" width="19.00390625" style="0" customWidth="1"/>
    <col min="7" max="7" width="17.421875" style="0" customWidth="1"/>
    <col min="8" max="8" width="17.28125" style="0" customWidth="1"/>
    <col min="9" max="9" width="16.421875" style="0" customWidth="1"/>
    <col min="10" max="10" width="16.28125" style="0" customWidth="1"/>
  </cols>
  <sheetData>
    <row r="1" ht="18">
      <c r="A1" s="11" t="s">
        <v>23</v>
      </c>
    </row>
    <row r="3" ht="12.75">
      <c r="A3" t="s">
        <v>24</v>
      </c>
    </row>
    <row r="4" ht="12.75">
      <c r="A4" t="s">
        <v>34</v>
      </c>
    </row>
    <row r="5" ht="12.75">
      <c r="A5" t="s">
        <v>25</v>
      </c>
    </row>
    <row r="6" ht="12.75">
      <c r="A6" t="s">
        <v>29</v>
      </c>
    </row>
    <row r="7" ht="12.75">
      <c r="A7" t="s">
        <v>30</v>
      </c>
    </row>
    <row r="10" s="36" customFormat="1" ht="12.75"/>
    <row r="12" spans="1:10" ht="13.5" thickBot="1">
      <c r="A12" s="4" t="s">
        <v>0</v>
      </c>
      <c r="B12" s="3" t="s">
        <v>21</v>
      </c>
      <c r="C12" s="3" t="s">
        <v>22</v>
      </c>
      <c r="D12" s="1"/>
      <c r="E12" s="33" t="s">
        <v>8</v>
      </c>
      <c r="F12" s="33" t="s">
        <v>15</v>
      </c>
      <c r="G12" s="33" t="s">
        <v>16</v>
      </c>
      <c r="H12" s="33" t="s">
        <v>17</v>
      </c>
      <c r="I12" s="33" t="s">
        <v>27</v>
      </c>
      <c r="J12" s="33" t="s">
        <v>28</v>
      </c>
    </row>
    <row r="13" spans="1:10" ht="12.75">
      <c r="A13" s="4">
        <v>1</v>
      </c>
      <c r="B13" s="5">
        <v>1</v>
      </c>
      <c r="C13" s="6">
        <f>-0.3*B13^3+5*B13^2-2.2*B13-7</f>
        <v>-4.5</v>
      </c>
      <c r="D13" s="1"/>
      <c r="E13" s="2">
        <f>E$25*$B13^6+E$24*$B13^5+E$23*$B13^4+E$22*$B13^3+E$21*$B13^2+E$20*$B13+E$19</f>
        <v>-5.566666666666649</v>
      </c>
      <c r="F13" s="2">
        <f>F$25*$B13^6+F$24*$B13^5+F$23*$B13^4+F$22*$B13^3+F$21*$B13^2+F$20*$B13+F$19</f>
        <v>-4.499999999999998</v>
      </c>
      <c r="G13" s="2">
        <f>G$25*$B13^6+G$24*$B13^5+G$23*$B13^4+G$22*$B13^3+G$21*$B13^2+G$20*$B13+G$19</f>
        <v>-4.500000000000007</v>
      </c>
      <c r="H13" s="2">
        <f>H$25*$B13^6+H$24*$B13^5+H$23*$B13^4+H$22*$B13^3+H$21*$B13^2+H$20*$B13+H$19</f>
        <v>-4.500000000000002</v>
      </c>
      <c r="I13" s="2">
        <f>I$25*$B13^6+I$24*$B13^5+I$23*$B13^4+I$22*$B13^3+I$21*$B13^2+I$20*$B13+I$19</f>
        <v>-4.5</v>
      </c>
      <c r="J13" s="2">
        <f>J$25*$B13^6+J$24*$B13^5+J$23*$B13^4+J$22*$B13^3+J$21*$B13^2+J$20*$B13+J$19</f>
        <v>-4.499999999999984</v>
      </c>
    </row>
    <row r="14" spans="1:10" ht="12.75">
      <c r="A14" s="4">
        <f>A13+1</f>
        <v>2</v>
      </c>
      <c r="B14" s="7">
        <f>B13+1</f>
        <v>2</v>
      </c>
      <c r="C14" s="8">
        <f>-0.3*B14^3+5*B14^2-2.2*B14-7</f>
        <v>6.200000000000001</v>
      </c>
      <c r="D14" s="1"/>
      <c r="E14" s="2">
        <f aca="true" t="shared" si="0" ref="E14:J15">E$25*$B14^6+E$24*$B14^5+E$23*$B14^4+E$22*$B14^3+E$21*$B14^2+E$20*$B14+E$19</f>
        <v>8.333333333333343</v>
      </c>
      <c r="F14" s="2">
        <f t="shared" si="0"/>
        <v>6.200000000000003</v>
      </c>
      <c r="G14" s="2">
        <f t="shared" si="0"/>
        <v>6.199999999999999</v>
      </c>
      <c r="H14" s="2">
        <f t="shared" si="0"/>
        <v>6.200000000000002</v>
      </c>
      <c r="I14" s="2">
        <f t="shared" si="0"/>
        <v>6.2</v>
      </c>
      <c r="J14" s="2">
        <f t="shared" si="0"/>
        <v>6.2</v>
      </c>
    </row>
    <row r="15" spans="1:10" ht="13.5" thickBot="1">
      <c r="A15" s="4">
        <f>A14+1</f>
        <v>3</v>
      </c>
      <c r="B15" s="9">
        <f>B14+1</f>
        <v>3</v>
      </c>
      <c r="C15" s="10">
        <f>-0.3*B15^3+5*B15^2-2.2*B15-7</f>
        <v>23.299999999999997</v>
      </c>
      <c r="D15" s="1"/>
      <c r="E15" s="2">
        <f t="shared" si="0"/>
        <v>22.233333333333334</v>
      </c>
      <c r="F15" s="2">
        <f t="shared" si="0"/>
        <v>23.299999999999997</v>
      </c>
      <c r="G15" s="2">
        <f t="shared" si="0"/>
        <v>23.29999999999999</v>
      </c>
      <c r="H15" s="2">
        <f t="shared" si="0"/>
        <v>23.299999999999997</v>
      </c>
      <c r="I15" s="2">
        <f t="shared" si="0"/>
        <v>23.300000000000015</v>
      </c>
      <c r="J15" s="2">
        <f>J$25*$B15^6+J$24*$B15^5+J$23*$B15^4+J$22*$B15^3+J$21*$B15^2+J$20*$B15+J$19</f>
        <v>23.299999999999997</v>
      </c>
    </row>
    <row r="17" spans="4:10" ht="15" thickBot="1">
      <c r="D17" s="22"/>
      <c r="E17" s="22" t="s">
        <v>8</v>
      </c>
      <c r="F17" s="22" t="s">
        <v>15</v>
      </c>
      <c r="G17" s="22" t="s">
        <v>16</v>
      </c>
      <c r="H17" s="22" t="s">
        <v>18</v>
      </c>
      <c r="I17" s="22" t="s">
        <v>19</v>
      </c>
      <c r="J17" s="22" t="s">
        <v>20</v>
      </c>
    </row>
    <row r="18" spans="1:10" ht="16.5" thickBot="1">
      <c r="A18" s="27"/>
      <c r="B18" s="28" t="s">
        <v>26</v>
      </c>
      <c r="C18" s="29"/>
      <c r="D18" s="22"/>
      <c r="E18" s="22" t="s">
        <v>9</v>
      </c>
      <c r="F18" s="22" t="s">
        <v>10</v>
      </c>
      <c r="G18" s="22" t="s">
        <v>11</v>
      </c>
      <c r="H18" s="22" t="s">
        <v>12</v>
      </c>
      <c r="I18" s="22" t="s">
        <v>13</v>
      </c>
      <c r="J18" s="22" t="s">
        <v>14</v>
      </c>
    </row>
    <row r="19" spans="1:10" ht="15.75">
      <c r="A19" s="34"/>
      <c r="B19" s="26" t="s">
        <v>31</v>
      </c>
      <c r="C19" s="35"/>
      <c r="D19" s="22" t="s">
        <v>1</v>
      </c>
      <c r="E19" s="14">
        <f>INDEX(LINEST(C13:C15,B13:B15^{0,1},0,0),1,2)</f>
        <v>-19.46666666666664</v>
      </c>
      <c r="F19" s="15">
        <f>INDEX(LINEST(C13:C15,B13:B15^{0,1,2},0,0),1,3)</f>
        <v>-8.800000000000004</v>
      </c>
      <c r="G19" s="15">
        <f>INDEX(LINEST(C13:C15,B13:B15^{0,1,2,3},0,0),1,4)</f>
        <v>-8.200000000000012</v>
      </c>
      <c r="H19" s="15">
        <f>INDEX(LINEST(C13:C15,B13:B15^{0,1,2,3,4},0,0),1,5)</f>
        <v>-6.590588235294121</v>
      </c>
      <c r="I19" s="15">
        <f>INDEX(LINEST(C13:C15,B13:B15^{0,1,2,3,4,5},0,0),1,6)</f>
        <v>-5.620521739130434</v>
      </c>
      <c r="J19" s="16">
        <f>INDEX(LINEST(C13:C15,B13:B15^{0,1,2,3,4,5,6},0,0),1,7)</f>
        <v>-5.088718929254285</v>
      </c>
    </row>
    <row r="20" spans="1:10" ht="16.5" thickBot="1">
      <c r="A20" s="30"/>
      <c r="B20" s="31" t="s">
        <v>35</v>
      </c>
      <c r="C20" s="32"/>
      <c r="D20" s="22" t="s">
        <v>2</v>
      </c>
      <c r="E20" s="17">
        <f>INDEX(LINEST(C13:C15,B13:B15^{0,1},0,0),1,1)</f>
        <v>13.899999999999991</v>
      </c>
      <c r="F20" s="13">
        <f>INDEX(LINEST(C13:C15,B13:B15^{0,1,2},0,0),1,2)</f>
        <v>1.100000000000009</v>
      </c>
      <c r="G20" s="13">
        <f>INDEX(LINEST(C13:C15,B13:B15^{0,1,2,3},0,0),1,3)</f>
        <v>0</v>
      </c>
      <c r="H20" s="13">
        <f>INDEX(LINEST(C13:C15,B13:B15^{0,1,2,3,4},0,0),1,4)</f>
        <v>0</v>
      </c>
      <c r="I20" s="12">
        <f>INDEX(LINEST(C13:C15,B13:B15^{0,1,2,3,4,5},0,0),1,5)</f>
        <v>0</v>
      </c>
      <c r="J20" s="18">
        <f>INDEX(LINEST(C13:C15,B13:B15^{0,1,2,3,4,5,6},0,0),1,6)</f>
        <v>0</v>
      </c>
    </row>
    <row r="21" spans="4:10" ht="15.75">
      <c r="D21" s="22" t="s">
        <v>3</v>
      </c>
      <c r="E21" s="23"/>
      <c r="F21" s="12">
        <f>INDEX(LINEST(C13:C15,B13:B15^{0,1,2},0,0),1,1)</f>
        <v>3.199999999999997</v>
      </c>
      <c r="G21" s="12">
        <f>INDEX(LINEST(C13:C15,B13:B15^{0,1,2,3},0,0),1,2)</f>
        <v>3.800000000000007</v>
      </c>
      <c r="H21" s="12">
        <f>INDEX(LINEST(C13:C15,B13:B15^{0,1,2,3,4},0,0),1,3)</f>
        <v>0</v>
      </c>
      <c r="I21" s="20">
        <f>INDEX(LINEST(C13:C15,B13:B15^{0,1,2,3,4,5},0,0),1,4)</f>
        <v>0</v>
      </c>
      <c r="J21" s="18">
        <f>INDEX(LINEST(C13:C15,B13:B15^{0,1,2,3,4,5,6},0,0),1,5)</f>
        <v>0</v>
      </c>
    </row>
    <row r="22" spans="4:10" ht="15.75">
      <c r="D22" s="22" t="s">
        <v>4</v>
      </c>
      <c r="E22" s="23"/>
      <c r="F22" s="22"/>
      <c r="G22" s="12">
        <f>INDEX(LINEST(C13:C15,B13:B15^{0,1,2,3},0,0),1,1)</f>
        <v>-0.10000000000000217</v>
      </c>
      <c r="H22" s="12">
        <f>INDEX(LINEST(C13:C15,B13:B15^{0,1,2,3,4},0,0),1,2)</f>
        <v>2.582352941176473</v>
      </c>
      <c r="I22" s="20">
        <f>INDEX(LINEST(C13:C15,B13:B15^{0,1,2,3,4,5},0,0),1,3)</f>
        <v>0</v>
      </c>
      <c r="J22" s="18">
        <f>INDEX(LINEST(C13:C15,B13:B15^{0,1,2,3,4,5,6},0,0),1,4)</f>
        <v>0</v>
      </c>
    </row>
    <row r="23" spans="4:10" ht="15.75">
      <c r="D23" s="22" t="s">
        <v>5</v>
      </c>
      <c r="E23" s="23"/>
      <c r="F23" s="26"/>
      <c r="G23" s="22"/>
      <c r="H23" s="12">
        <f>INDEX(LINEST(C13:C15,B13:B15^{0,1,2,3,4},0,0),1,1)</f>
        <v>-0.49176470588235377</v>
      </c>
      <c r="I23" s="20">
        <f>INDEX(LINEST(C13:C15,B13:B15^{0,1,2,3,4,5},0,0),1,2)</f>
        <v>1.502260869565217</v>
      </c>
      <c r="J23" s="18">
        <f>INDEX(LINEST(C13:C15,B13:B15^{0,1,2,3,4,5,6},0,0),1,3)</f>
        <v>0</v>
      </c>
    </row>
    <row r="24" spans="4:10" ht="15.75">
      <c r="D24" s="22" t="s">
        <v>6</v>
      </c>
      <c r="E24" s="23"/>
      <c r="F24" s="26"/>
      <c r="G24" s="22"/>
      <c r="H24" s="22"/>
      <c r="I24" s="12">
        <f>INDEX(LINEST(C13:C15,B13:B15^{0,1,2,3,4,5},0,0),1,1)</f>
        <v>-0.38173913043478247</v>
      </c>
      <c r="J24" s="18">
        <f>INDEX(LINEST(C13:C15,B13:B15^{0,1,2,3,4,5,6},0,0),1,2)</f>
        <v>0.8246653919694058</v>
      </c>
    </row>
    <row r="25" spans="4:10" ht="16.5" thickBot="1">
      <c r="D25" s="22" t="s">
        <v>7</v>
      </c>
      <c r="E25" s="24"/>
      <c r="F25" s="25"/>
      <c r="G25" s="25"/>
      <c r="H25" s="25"/>
      <c r="I25" s="21"/>
      <c r="J25" s="19">
        <f>INDEX(LINEST(C13:C15,B13:B15^{0,1,2,3,4,5,6},0,0),1,1)</f>
        <v>-0.2359464627151047</v>
      </c>
    </row>
    <row r="29" s="36" customFormat="1" ht="12.75"/>
    <row r="31" spans="1:10" ht="13.5" thickBot="1">
      <c r="A31" s="4" t="s">
        <v>0</v>
      </c>
      <c r="B31" s="3" t="s">
        <v>21</v>
      </c>
      <c r="C31" s="3" t="s">
        <v>22</v>
      </c>
      <c r="D31" s="1"/>
      <c r="E31" s="33" t="s">
        <v>8</v>
      </c>
      <c r="F31" s="33" t="s">
        <v>15</v>
      </c>
      <c r="G31" s="33" t="s">
        <v>16</v>
      </c>
      <c r="H31" s="33" t="s">
        <v>17</v>
      </c>
      <c r="I31" s="33" t="s">
        <v>27</v>
      </c>
      <c r="J31" s="33" t="s">
        <v>28</v>
      </c>
    </row>
    <row r="32" spans="1:10" ht="12.75">
      <c r="A32" s="4">
        <v>1</v>
      </c>
      <c r="B32" s="5">
        <v>1</v>
      </c>
      <c r="C32" s="6">
        <f>-0.3*B32^3+5*B32^2-2.2*B32-7</f>
        <v>-4.5</v>
      </c>
      <c r="D32" s="1"/>
      <c r="E32" s="2">
        <f>E$46*$B32^6+E$45*$B32^5+E$44*$B32^4+E$43*$B32^3+E$42*$B32^2+E$41*$B32+E$40</f>
        <v>-9.45999999999998</v>
      </c>
      <c r="F32" s="2">
        <f>F$46*$B32^6+F$45*$B32^5+F$44*$B32^4+F$43*$B32^3+F$42*$B32^2+F$41*$B32+F$40</f>
        <v>-4.859999999999997</v>
      </c>
      <c r="G32" s="2">
        <f>G$46*$B32^6+G$45*$B32^5+G$44*$B32^4+G$43*$B32^3+G$42*$B32^2+G$41*$B32+G$40</f>
        <v>-4.499999999999978</v>
      </c>
      <c r="H32" s="2">
        <f>H$46*$B32^6+H$45*$B32^5+H$44*$B32^4+H$43*$B32^3+H$42*$B32^2+H$41*$B32+H$40</f>
        <v>-4.499999999999993</v>
      </c>
      <c r="I32" s="2">
        <f>I$46*$B32^6+I$45*$B32^5+I$44*$B32^4+I$43*$B32^3+I$42*$B32^2+I$41*$B32+I$40</f>
        <v>-4.500000000000014</v>
      </c>
      <c r="J32" s="2">
        <f>J$46*$B32^6+J$45*$B32^5+J$44*$B32^4+J$43*$B32^3+J$42*$B32^2+J$41*$B32+J$40</f>
        <v>-4.500000000000019</v>
      </c>
    </row>
    <row r="33" spans="1:10" ht="12.75">
      <c r="A33" s="4">
        <f aca="true" t="shared" si="1" ref="A33:B36">A32+1</f>
        <v>2</v>
      </c>
      <c r="B33" s="7">
        <f t="shared" si="1"/>
        <v>2</v>
      </c>
      <c r="C33" s="8">
        <f>-0.3*B33^3+5*B33^2-2.2*B33-7</f>
        <v>6.200000000000001</v>
      </c>
      <c r="D33" s="1"/>
      <c r="E33" s="2">
        <f aca="true" t="shared" si="2" ref="E33:J36">E$46*$B33^6+E$45*$B33^5+E$44*$B33^4+E$43*$B33^3+E$42*$B33^2+E$41*$B33+E$40</f>
        <v>9.220000000000017</v>
      </c>
      <c r="F33" s="2">
        <f t="shared" si="2"/>
        <v>6.919999999999996</v>
      </c>
      <c r="G33" s="2">
        <f t="shared" si="2"/>
        <v>6.2000000000000055</v>
      </c>
      <c r="H33" s="2">
        <f t="shared" si="2"/>
        <v>6.200000000000003</v>
      </c>
      <c r="I33" s="2">
        <f t="shared" si="2"/>
        <v>6.1999999999999895</v>
      </c>
      <c r="J33" s="2">
        <f t="shared" si="2"/>
        <v>6.200000000000166</v>
      </c>
    </row>
    <row r="34" spans="1:10" ht="12.75">
      <c r="A34" s="4">
        <f t="shared" si="1"/>
        <v>3</v>
      </c>
      <c r="B34" s="7">
        <f t="shared" si="1"/>
        <v>3</v>
      </c>
      <c r="C34" s="8">
        <f>-0.3*B34^3+5*B34^2-2.2*B34-7</f>
        <v>23.299999999999997</v>
      </c>
      <c r="D34" s="1"/>
      <c r="E34" s="2">
        <f t="shared" si="2"/>
        <v>27.900000000000016</v>
      </c>
      <c r="F34" s="2">
        <f t="shared" si="2"/>
        <v>23.299999999999997</v>
      </c>
      <c r="G34" s="2">
        <f t="shared" si="2"/>
        <v>23.3</v>
      </c>
      <c r="H34" s="2">
        <f t="shared" si="2"/>
        <v>23.3</v>
      </c>
      <c r="I34" s="2">
        <f t="shared" si="2"/>
        <v>23.299999999999986</v>
      </c>
      <c r="J34" s="2">
        <f t="shared" si="2"/>
        <v>23.300000000000043</v>
      </c>
    </row>
    <row r="35" spans="1:10" ht="12.75">
      <c r="A35" s="4">
        <f t="shared" si="1"/>
        <v>4</v>
      </c>
      <c r="B35" s="7">
        <f t="shared" si="1"/>
        <v>4</v>
      </c>
      <c r="C35" s="8">
        <f>-0.3*B35^3+5*B35^2-2.2*B35-7</f>
        <v>45</v>
      </c>
      <c r="D35" s="1"/>
      <c r="E35" s="2">
        <f t="shared" si="2"/>
        <v>46.58000000000001</v>
      </c>
      <c r="F35" s="2">
        <f t="shared" si="2"/>
        <v>44.27999999999999</v>
      </c>
      <c r="G35" s="2">
        <f t="shared" si="2"/>
        <v>45.00000000000001</v>
      </c>
      <c r="H35" s="2">
        <f t="shared" si="2"/>
        <v>45</v>
      </c>
      <c r="I35" s="2">
        <f t="shared" si="2"/>
        <v>44.99999999999999</v>
      </c>
      <c r="J35" s="2">
        <f t="shared" si="2"/>
        <v>45.00000000000027</v>
      </c>
    </row>
    <row r="36" spans="1:10" ht="13.5" thickBot="1">
      <c r="A36" s="4">
        <f t="shared" si="1"/>
        <v>5</v>
      </c>
      <c r="B36" s="9">
        <f t="shared" si="1"/>
        <v>5</v>
      </c>
      <c r="C36" s="10">
        <f>-0.3*B36^3+5*B36^2-2.2*B36-7</f>
        <v>69.5</v>
      </c>
      <c r="D36" s="1"/>
      <c r="E36" s="2">
        <f t="shared" si="2"/>
        <v>65.26</v>
      </c>
      <c r="F36" s="2">
        <f t="shared" si="2"/>
        <v>69.85999999999999</v>
      </c>
      <c r="G36" s="2">
        <f t="shared" si="2"/>
        <v>69.50000000000003</v>
      </c>
      <c r="H36" s="2">
        <f t="shared" si="2"/>
        <v>69.49999999999999</v>
      </c>
      <c r="I36" s="2">
        <f t="shared" si="2"/>
        <v>69.49999999999999</v>
      </c>
      <c r="J36" s="2">
        <f t="shared" si="2"/>
        <v>69.49999999999974</v>
      </c>
    </row>
    <row r="38" spans="4:10" ht="15" thickBot="1">
      <c r="D38" s="22"/>
      <c r="E38" s="22" t="s">
        <v>8</v>
      </c>
      <c r="F38" s="22" t="s">
        <v>15</v>
      </c>
      <c r="G38" s="22" t="s">
        <v>16</v>
      </c>
      <c r="H38" s="22" t="s">
        <v>18</v>
      </c>
      <c r="I38" s="22" t="s">
        <v>19</v>
      </c>
      <c r="J38" s="22" t="s">
        <v>20</v>
      </c>
    </row>
    <row r="39" spans="1:10" ht="16.5" thickBot="1">
      <c r="A39" s="27"/>
      <c r="B39" s="28" t="s">
        <v>26</v>
      </c>
      <c r="C39" s="29"/>
      <c r="D39" s="22"/>
      <c r="E39" s="22" t="s">
        <v>9</v>
      </c>
      <c r="F39" s="22" t="s">
        <v>10</v>
      </c>
      <c r="G39" s="22" t="s">
        <v>11</v>
      </c>
      <c r="H39" s="22" t="s">
        <v>12</v>
      </c>
      <c r="I39" s="22" t="s">
        <v>13</v>
      </c>
      <c r="J39" s="22" t="s">
        <v>14</v>
      </c>
    </row>
    <row r="40" spans="1:10" ht="15.75">
      <c r="A40" s="34"/>
      <c r="B40" s="26" t="s">
        <v>31</v>
      </c>
      <c r="C40" s="35"/>
      <c r="D40" s="22" t="s">
        <v>1</v>
      </c>
      <c r="E40" s="14">
        <f>INDEX(LINEST(C32:C36,B32:B36^{0,1},0,0),1,2)</f>
        <v>-28.139999999999976</v>
      </c>
      <c r="F40" s="15">
        <f>INDEX(LINEST(C32:C36,B32:B36^{0,1,2},0,0),1,3)</f>
        <v>-12.03999999999999</v>
      </c>
      <c r="G40" s="15">
        <f>INDEX(LINEST(C32:C36,B32:B36^{0,1,2,3},0,0),1,4)</f>
        <v>-6.999999999999933</v>
      </c>
      <c r="H40" s="15">
        <f>INDEX(LINEST(C32:C36,B32:B36^{0,1,2,3,4},0,0),1,5)</f>
        <v>-7.000000000000032</v>
      </c>
      <c r="I40" s="15">
        <f>INDEX(LINEST(C32:C36,B32:B36^{0,1,2,3,4,5},0,0),1,6)</f>
        <v>-7.9635036496350535</v>
      </c>
      <c r="J40" s="16">
        <f>INDEX(LINEST(C32:C36,B32:B36^{0,1,2,3,4,5,6},0,0),1,7)</f>
        <v>0</v>
      </c>
    </row>
    <row r="41" spans="1:10" ht="16.5" thickBot="1">
      <c r="A41" s="30"/>
      <c r="B41" s="31" t="s">
        <v>33</v>
      </c>
      <c r="C41" s="32"/>
      <c r="D41" s="22" t="s">
        <v>2</v>
      </c>
      <c r="E41" s="17">
        <f>INDEX(LINEST(C32:C36,B32:B36^{0,1},0,0),1,1)</f>
        <v>18.679999999999996</v>
      </c>
      <c r="F41" s="13">
        <f>INDEX(LINEST(C32:C36,B32:B36^{0,1,2},0,0),1,2)</f>
        <v>4.879999999999993</v>
      </c>
      <c r="G41" s="13">
        <f>INDEX(LINEST(C32:C36,B32:B36^{0,1,2,3},0,0),1,3)</f>
        <v>-2.2000000000000597</v>
      </c>
      <c r="H41" s="13">
        <f>INDEX(LINEST(C32:C36,B32:B36^{0,1,2,3,4},0,0),1,4)</f>
        <v>-2.1999999999999207</v>
      </c>
      <c r="I41" s="12">
        <f>INDEX(LINEST(C32:C36,B32:B36^{0,1,2,3,4,5},0,0),1,5)</f>
        <v>0</v>
      </c>
      <c r="J41" s="18">
        <f>INDEX(LINEST(C32:C36,B32:B36^{0,1,2,3,4,5,6},0,0),1,6)</f>
        <v>-10.245377128953994</v>
      </c>
    </row>
    <row r="42" spans="4:10" ht="15.75">
      <c r="D42" s="22" t="s">
        <v>3</v>
      </c>
      <c r="E42" s="23"/>
      <c r="F42" s="12">
        <f>INDEX(LINEST(C32:C36,B32:B36^{0,1,2},0,0),1,1)</f>
        <v>2.3000000000000007</v>
      </c>
      <c r="G42" s="12">
        <f>INDEX(LINEST(C32:C36,B32:B36^{0,1,2,3},0,0),1,2)</f>
        <v>5.000000000000017</v>
      </c>
      <c r="H42" s="12">
        <f>INDEX(LINEST(C32:C36,B32:B36^{0,1,2,3,4},0,0),1,3)</f>
        <v>4.999999999999946</v>
      </c>
      <c r="I42" s="20">
        <f>INDEX(LINEST(C32:C36,B32:B36^{0,1,2,3,4,5},0,0),1,4)</f>
        <v>3.1934306569343125</v>
      </c>
      <c r="J42" s="18">
        <f>INDEX(LINEST(C32:C36,B32:B36^{0,1,2,3,4,5,6},0,0),1,5)</f>
        <v>0</v>
      </c>
    </row>
    <row r="43" spans="4:10" ht="15.75">
      <c r="D43" s="22" t="s">
        <v>4</v>
      </c>
      <c r="E43" s="23"/>
      <c r="F43" s="22"/>
      <c r="G43" s="12">
        <f>INDEX(LINEST(C32:C36,B32:B36^{0,1,2,3},0,0),1,1)</f>
        <v>-0.3000000000000013</v>
      </c>
      <c r="H43" s="12">
        <f>INDEX(LINEST(C32:C36,B32:B36^{0,1,2,3,4},0,0),1,2)</f>
        <v>-0.29999999999998556</v>
      </c>
      <c r="I43" s="20">
        <f>INDEX(LINEST(C32:C36,B32:B36^{0,1,2,3,4,5},0,0),1,3)</f>
        <v>0.3824817518248143</v>
      </c>
      <c r="J43" s="18">
        <f>INDEX(LINEST(C32:C36,B32:B36^{0,1,2,3,4,5,6},0,0),1,4)</f>
        <v>9.625334549878795</v>
      </c>
    </row>
    <row r="44" spans="4:10" ht="15.75">
      <c r="D44" s="22" t="s">
        <v>5</v>
      </c>
      <c r="E44" s="23"/>
      <c r="F44" s="26"/>
      <c r="G44" s="22"/>
      <c r="H44" s="12">
        <f>INDEX(LINEST(C32:C36,B32:B36^{0,1,2,3,4},0,0),1,1)</f>
        <v>-1.336655615190288E-15</v>
      </c>
      <c r="I44" s="20">
        <f>INDEX(LINEST(C32:C36,B32:B36^{0,1,2,3,4,5},0,0),1,2)</f>
        <v>-0.12043795620437893</v>
      </c>
      <c r="J44" s="18">
        <f>INDEX(LINEST(C32:C36,B32:B36^{0,1,2,3,4,5,6},0,0),1,3)</f>
        <v>-4.747718978102508</v>
      </c>
    </row>
    <row r="45" spans="4:10" ht="15.75">
      <c r="D45" s="22" t="s">
        <v>6</v>
      </c>
      <c r="E45" s="23"/>
      <c r="F45" s="26"/>
      <c r="G45" s="22"/>
      <c r="H45" s="22"/>
      <c r="I45" s="12">
        <f>INDEX(LINEST(C32:C36,B32:B36^{0,1,2,3,4,5},0,0),1,1)</f>
        <v>0.008029197080291931</v>
      </c>
      <c r="J45" s="18">
        <f>INDEX(LINEST(C32:C36,B32:B36^{0,1,2,3,4,5,6},0,0),1,2)</f>
        <v>0.9339111922141909</v>
      </c>
    </row>
    <row r="46" spans="4:10" ht="16.5" thickBot="1">
      <c r="D46" s="22" t="s">
        <v>7</v>
      </c>
      <c r="E46" s="24"/>
      <c r="F46" s="25"/>
      <c r="G46" s="25"/>
      <c r="H46" s="25"/>
      <c r="I46" s="21"/>
      <c r="J46" s="19">
        <f>INDEX(LINEST(C32:C36,B32:B36^{0,1,2,3,4,5,6},0,0),1,1)</f>
        <v>-0.06614963503650297</v>
      </c>
    </row>
    <row r="50" s="36" customFormat="1" ht="12.75"/>
    <row r="52" spans="1:10" ht="13.5" thickBot="1">
      <c r="A52" s="4" t="s">
        <v>0</v>
      </c>
      <c r="B52" s="3" t="s">
        <v>21</v>
      </c>
      <c r="C52" s="3" t="s">
        <v>22</v>
      </c>
      <c r="D52" s="1"/>
      <c r="E52" s="33" t="s">
        <v>8</v>
      </c>
      <c r="F52" s="33" t="s">
        <v>15</v>
      </c>
      <c r="G52" s="33" t="s">
        <v>16</v>
      </c>
      <c r="H52" s="33" t="s">
        <v>17</v>
      </c>
      <c r="I52" s="33" t="s">
        <v>27</v>
      </c>
      <c r="J52" s="33" t="s">
        <v>28</v>
      </c>
    </row>
    <row r="53" spans="1:10" ht="12.75">
      <c r="A53" s="4">
        <v>1</v>
      </c>
      <c r="B53" s="5">
        <v>1</v>
      </c>
      <c r="C53" s="6">
        <f>-0.3*B53^3+5*B53^2-2.2*B53-7</f>
        <v>-4.5</v>
      </c>
      <c r="D53" s="1"/>
      <c r="E53" s="2">
        <f>E$72*$B53^6+E$71*$B53^5+E$70*$B53^4+E$69*$B53^3+E$68*$B53^2+E$67*$B53+E$66</f>
        <v>-12.659999999999961</v>
      </c>
      <c r="F53" s="2">
        <f aca="true" t="shared" si="3" ref="E53:J53">F$72*$B53^6+F$71*$B53^5+F$70*$B53^4+F$69*$B53^3+F$68*$B53^2+F$67*$B53+F$66</f>
        <v>-12.059999999999992</v>
      </c>
      <c r="G53" s="2">
        <f t="shared" si="3"/>
        <v>-4.499999999999967</v>
      </c>
      <c r="H53" s="2">
        <f t="shared" si="3"/>
        <v>-4.499999999999998</v>
      </c>
      <c r="I53" s="2">
        <f t="shared" si="3"/>
        <v>-4.500000000000051</v>
      </c>
      <c r="J53" s="2">
        <f t="shared" si="3"/>
        <v>-4.5</v>
      </c>
    </row>
    <row r="54" spans="1:10" ht="12.75">
      <c r="A54" s="4">
        <f>A53+1</f>
        <v>2</v>
      </c>
      <c r="B54" s="7">
        <f>B53+1</f>
        <v>2</v>
      </c>
      <c r="C54" s="8">
        <f aca="true" t="shared" si="4" ref="C54:C62">-0.3*B54^3+5*B54^2-2.2*B54-7</f>
        <v>6.200000000000001</v>
      </c>
      <c r="D54" s="1"/>
      <c r="E54" s="2">
        <f aca="true" t="shared" si="5" ref="E54:I62">E$72*$B54^6+E$71*$B54^5+E$70*$B54^4+E$69*$B54^3+E$68*$B54^2+E$67*$B54+E$66</f>
        <v>8.520000000000039</v>
      </c>
      <c r="F54" s="2">
        <f aca="true" t="shared" si="6" ref="F54:F62">F$72*$B54^6+F$71*$B54^5+F$70*$B54^4+F$69*$B54^3+F$68*$B54^2+F$67*$B54+F$66</f>
        <v>8.720000000000006</v>
      </c>
      <c r="G54" s="2">
        <f t="shared" si="5"/>
        <v>6.200000000000013</v>
      </c>
      <c r="H54" s="2">
        <f t="shared" si="5"/>
        <v>6.200000000000015</v>
      </c>
      <c r="I54" s="2">
        <f t="shared" si="5"/>
        <v>6.199999999999977</v>
      </c>
      <c r="J54" s="2">
        <f aca="true" t="shared" si="7" ref="J54:J62">J$72*$B54^6+J$71*$B54^5+J$70*$B54^4+J$69*$B54^3+J$68*$B54^2+J$67*$B54+J$66</f>
        <v>6.200000000000026</v>
      </c>
    </row>
    <row r="55" spans="1:10" ht="12.75">
      <c r="A55" s="4">
        <f aca="true" t="shared" si="8" ref="A55:A62">A54+1</f>
        <v>3</v>
      </c>
      <c r="B55" s="7">
        <f aca="true" t="shared" si="9" ref="B55:B62">B54+1</f>
        <v>3</v>
      </c>
      <c r="C55" s="8">
        <f t="shared" si="4"/>
        <v>23.299999999999997</v>
      </c>
      <c r="D55" s="1"/>
      <c r="E55" s="2">
        <f t="shared" si="5"/>
        <v>29.70000000000004</v>
      </c>
      <c r="F55" s="2">
        <f t="shared" si="6"/>
        <v>29.60000000000001</v>
      </c>
      <c r="G55" s="2">
        <f t="shared" si="5"/>
        <v>23.3</v>
      </c>
      <c r="H55" s="2">
        <f t="shared" si="5"/>
        <v>23.300000000000026</v>
      </c>
      <c r="I55" s="2">
        <f t="shared" si="5"/>
        <v>23.299999999999976</v>
      </c>
      <c r="J55" s="2">
        <f t="shared" si="7"/>
        <v>23.29999999999999</v>
      </c>
    </row>
    <row r="56" spans="1:10" ht="12.75">
      <c r="A56" s="4">
        <f t="shared" si="8"/>
        <v>4</v>
      </c>
      <c r="B56" s="7">
        <f t="shared" si="9"/>
        <v>4</v>
      </c>
      <c r="C56" s="8">
        <f t="shared" si="4"/>
        <v>45</v>
      </c>
      <c r="D56" s="1"/>
      <c r="E56" s="2">
        <f t="shared" si="5"/>
        <v>50.88000000000004</v>
      </c>
      <c r="F56" s="2">
        <f t="shared" si="6"/>
        <v>50.58000000000001</v>
      </c>
      <c r="G56" s="2">
        <f t="shared" si="5"/>
        <v>44.99999999999999</v>
      </c>
      <c r="H56" s="2">
        <f t="shared" si="5"/>
        <v>45.00000000000002</v>
      </c>
      <c r="I56" s="2">
        <f t="shared" si="5"/>
        <v>44.99999999999997</v>
      </c>
      <c r="J56" s="2">
        <f t="shared" si="7"/>
        <v>44.999999999999986</v>
      </c>
    </row>
    <row r="57" spans="1:10" ht="12.75">
      <c r="A57" s="4">
        <f t="shared" si="8"/>
        <v>5</v>
      </c>
      <c r="B57" s="7">
        <f t="shared" si="9"/>
        <v>5</v>
      </c>
      <c r="C57" s="8">
        <f t="shared" si="4"/>
        <v>69.5</v>
      </c>
      <c r="D57" s="1"/>
      <c r="E57" s="2">
        <f t="shared" si="5"/>
        <v>72.06000000000004</v>
      </c>
      <c r="F57" s="2">
        <f t="shared" si="6"/>
        <v>71.66</v>
      </c>
      <c r="G57" s="2">
        <f t="shared" si="5"/>
        <v>69.49999999999997</v>
      </c>
      <c r="H57" s="2">
        <f t="shared" si="5"/>
        <v>69.50000000000003</v>
      </c>
      <c r="I57" s="2">
        <f t="shared" si="5"/>
        <v>69.49999999999997</v>
      </c>
      <c r="J57" s="2">
        <f t="shared" si="7"/>
        <v>69.5</v>
      </c>
    </row>
    <row r="58" spans="1:10" ht="12.75">
      <c r="A58" s="4">
        <f t="shared" si="8"/>
        <v>6</v>
      </c>
      <c r="B58" s="7">
        <f t="shared" si="9"/>
        <v>6</v>
      </c>
      <c r="C58" s="8">
        <f t="shared" si="4"/>
        <v>95</v>
      </c>
      <c r="D58" s="1"/>
      <c r="E58" s="2">
        <f t="shared" si="5"/>
        <v>93.24000000000004</v>
      </c>
      <c r="F58" s="2">
        <f t="shared" si="6"/>
        <v>92.84</v>
      </c>
      <c r="G58" s="2">
        <f t="shared" si="5"/>
        <v>95</v>
      </c>
      <c r="H58" s="2">
        <f t="shared" si="5"/>
        <v>95.00000000000004</v>
      </c>
      <c r="I58" s="2">
        <f t="shared" si="5"/>
        <v>94.99999999999997</v>
      </c>
      <c r="J58" s="2">
        <f t="shared" si="7"/>
        <v>94.99999999999999</v>
      </c>
    </row>
    <row r="59" spans="1:10" ht="12.75">
      <c r="A59" s="4">
        <f t="shared" si="8"/>
        <v>7</v>
      </c>
      <c r="B59" s="7">
        <f t="shared" si="9"/>
        <v>7</v>
      </c>
      <c r="C59" s="8">
        <f t="shared" si="4"/>
        <v>119.70000000000002</v>
      </c>
      <c r="D59" s="1"/>
      <c r="E59" s="2">
        <f t="shared" si="5"/>
        <v>114.42000000000003</v>
      </c>
      <c r="F59" s="2">
        <f t="shared" si="6"/>
        <v>114.12000000000002</v>
      </c>
      <c r="G59" s="2">
        <f t="shared" si="5"/>
        <v>119.69999999999997</v>
      </c>
      <c r="H59" s="2">
        <f t="shared" si="5"/>
        <v>119.70000000000003</v>
      </c>
      <c r="I59" s="2">
        <f t="shared" si="5"/>
        <v>119.69999999999996</v>
      </c>
      <c r="J59" s="2">
        <f t="shared" si="7"/>
        <v>119.70000000000003</v>
      </c>
    </row>
    <row r="60" spans="1:10" ht="12.75">
      <c r="A60" s="4">
        <f t="shared" si="8"/>
        <v>8</v>
      </c>
      <c r="B60" s="7">
        <f t="shared" si="9"/>
        <v>8</v>
      </c>
      <c r="C60" s="8">
        <f t="shared" si="4"/>
        <v>141.8</v>
      </c>
      <c r="D60" s="1"/>
      <c r="E60" s="2">
        <f t="shared" si="5"/>
        <v>135.60000000000002</v>
      </c>
      <c r="F60" s="2">
        <f t="shared" si="6"/>
        <v>135.5</v>
      </c>
      <c r="G60" s="2">
        <f t="shared" si="5"/>
        <v>141.79999999999998</v>
      </c>
      <c r="H60" s="2">
        <f t="shared" si="5"/>
        <v>141.80000000000007</v>
      </c>
      <c r="I60" s="2">
        <f t="shared" si="5"/>
        <v>141.79999999999995</v>
      </c>
      <c r="J60" s="2">
        <f t="shared" si="7"/>
        <v>141.80000000000004</v>
      </c>
    </row>
    <row r="61" spans="1:10" ht="12.75">
      <c r="A61" s="4">
        <f t="shared" si="8"/>
        <v>9</v>
      </c>
      <c r="B61" s="7">
        <f t="shared" si="9"/>
        <v>9</v>
      </c>
      <c r="C61" s="8">
        <f t="shared" si="4"/>
        <v>159.5</v>
      </c>
      <c r="D61" s="1"/>
      <c r="E61" s="2">
        <f t="shared" si="5"/>
        <v>156.78000000000003</v>
      </c>
      <c r="F61" s="2">
        <f t="shared" si="6"/>
        <v>156.97999999999996</v>
      </c>
      <c r="G61" s="2">
        <f t="shared" si="5"/>
        <v>159.5</v>
      </c>
      <c r="H61" s="2">
        <f t="shared" si="5"/>
        <v>159.50000000000006</v>
      </c>
      <c r="I61" s="2">
        <f t="shared" si="5"/>
        <v>159.49999999999994</v>
      </c>
      <c r="J61" s="2">
        <f t="shared" si="7"/>
        <v>159.50000000000006</v>
      </c>
    </row>
    <row r="62" spans="1:10" ht="13.5" thickBot="1">
      <c r="A62" s="4">
        <f t="shared" si="8"/>
        <v>10</v>
      </c>
      <c r="B62" s="9">
        <f t="shared" si="9"/>
        <v>10</v>
      </c>
      <c r="C62" s="10">
        <f t="shared" si="4"/>
        <v>171</v>
      </c>
      <c r="D62" s="1"/>
      <c r="E62" s="2">
        <f t="shared" si="5"/>
        <v>177.96000000000004</v>
      </c>
      <c r="F62" s="2">
        <f t="shared" si="6"/>
        <v>178.56</v>
      </c>
      <c r="G62" s="2">
        <f t="shared" si="5"/>
        <v>170.99999999999994</v>
      </c>
      <c r="H62" s="2">
        <f t="shared" si="5"/>
        <v>171.00000000000003</v>
      </c>
      <c r="I62" s="2">
        <f t="shared" si="5"/>
        <v>171.00000000000003</v>
      </c>
      <c r="J62" s="2">
        <f t="shared" si="7"/>
        <v>171.00000000000014</v>
      </c>
    </row>
    <row r="64" spans="4:10" ht="15" thickBot="1">
      <c r="D64" s="22"/>
      <c r="E64" s="22" t="s">
        <v>8</v>
      </c>
      <c r="F64" s="22" t="s">
        <v>15</v>
      </c>
      <c r="G64" s="22" t="s">
        <v>16</v>
      </c>
      <c r="H64" s="22" t="s">
        <v>18</v>
      </c>
      <c r="I64" s="22" t="s">
        <v>19</v>
      </c>
      <c r="J64" s="22" t="s">
        <v>20</v>
      </c>
    </row>
    <row r="65" spans="1:10" ht="16.5" thickBot="1">
      <c r="A65" s="27"/>
      <c r="B65" s="28" t="s">
        <v>26</v>
      </c>
      <c r="C65" s="29"/>
      <c r="D65" s="22"/>
      <c r="E65" s="22" t="s">
        <v>9</v>
      </c>
      <c r="F65" s="22" t="s">
        <v>10</v>
      </c>
      <c r="G65" s="22" t="s">
        <v>11</v>
      </c>
      <c r="H65" s="22" t="s">
        <v>12</v>
      </c>
      <c r="I65" s="22" t="s">
        <v>13</v>
      </c>
      <c r="J65" s="22" t="s">
        <v>14</v>
      </c>
    </row>
    <row r="66" spans="1:10" ht="15.75">
      <c r="A66" s="34"/>
      <c r="B66" s="26" t="s">
        <v>31</v>
      </c>
      <c r="C66" s="35"/>
      <c r="D66" s="22" t="s">
        <v>1</v>
      </c>
      <c r="E66" s="14">
        <f>INDEX(LINEST(C53:C62,B53:B62^{0,1},0,0),1,2)</f>
        <v>-33.83999999999996</v>
      </c>
      <c r="F66" s="15">
        <f>INDEX(LINEST(C53:C62,B53:B62^{0,1,2},0,0),1,3)</f>
        <v>-32.739999999999995</v>
      </c>
      <c r="G66" s="15">
        <f>INDEX(LINEST(C53:C62,B53:B62^{0,1,2,3},0,0),1,4)</f>
        <v>-6.999999999999937</v>
      </c>
      <c r="H66" s="15">
        <f>INDEX(LINEST(C53:C62,B53:B62^{0,1,2,3,4},0,0),1,5)</f>
        <v>-7.00000000000003</v>
      </c>
      <c r="I66" s="15">
        <f>INDEX(LINEST(C53:C62,B53:B62^{0,1,2,3,4,5},0,0),1,6)</f>
        <v>-7.0000000000001785</v>
      </c>
      <c r="J66" s="16">
        <f>INDEX(LINEST(C53:C62,B53:B62^{0,1,2,3,4,5,6},0,0),1,7)</f>
        <v>-7.00000000000024</v>
      </c>
    </row>
    <row r="67" spans="1:10" ht="16.5" thickBot="1">
      <c r="A67" s="30"/>
      <c r="B67" s="31" t="s">
        <v>32</v>
      </c>
      <c r="C67" s="32"/>
      <c r="D67" s="22" t="s">
        <v>2</v>
      </c>
      <c r="E67" s="17">
        <f>INDEX(LINEST(C53:C62,B53:B62^{0,1},0,0),1,1)</f>
        <v>21.18</v>
      </c>
      <c r="F67" s="13">
        <f>INDEX(LINEST(C53:C62,B53:B62^{0,1,2},0,0),1,2)</f>
        <v>20.630000000000003</v>
      </c>
      <c r="G67" s="13">
        <f>INDEX(LINEST(C53:C62,B53:B62^{0,1,2,3},0,0),1,3)</f>
        <v>-2.200000000000035</v>
      </c>
      <c r="H67" s="13">
        <f>INDEX(LINEST(C53:C62,B53:B62^{0,1,2,3,4},0,0),1,4)</f>
        <v>-2.1999999999999535</v>
      </c>
      <c r="I67" s="12">
        <f>INDEX(LINEST(C53:C62,B53:B62^{0,1,2,3,4,5},0,0),1,5)</f>
        <v>-2.199999999999788</v>
      </c>
      <c r="J67" s="18">
        <f>INDEX(LINEST(C53:C62,B53:B62^{0,1,2,3,4,5,6},0,0),1,6)</f>
        <v>-2.199999999999559</v>
      </c>
    </row>
    <row r="68" spans="4:10" ht="15.75">
      <c r="D68" s="22" t="s">
        <v>3</v>
      </c>
      <c r="E68" s="23"/>
      <c r="F68" s="12">
        <f>INDEX(LINEST(C53:C62,B53:B62^{0,1,2},0,0),1,1)</f>
        <v>0.04999999999999958</v>
      </c>
      <c r="G68" s="12">
        <f>INDEX(LINEST(C53:C62,B53:B62^{0,1,2,3},0,0),1,2)</f>
        <v>5.000000000000005</v>
      </c>
      <c r="H68" s="12">
        <f>INDEX(LINEST(C53:C62,B53:B62^{0,1,2,3,4},0,0),1,3)</f>
        <v>4.999999999999984</v>
      </c>
      <c r="I68" s="20">
        <f>INDEX(LINEST(C53:C62,B53:B62^{0,1,2,3,4,5},0,0),1,4)</f>
        <v>4.999999999999894</v>
      </c>
      <c r="J68" s="18">
        <f>INDEX(LINEST(C53:C62,B53:B62^{0,1,2,3,4,5,6},0,0),1,5)</f>
        <v>4.999999999999739</v>
      </c>
    </row>
    <row r="69" spans="4:10" ht="15.75">
      <c r="D69" s="22" t="s">
        <v>4</v>
      </c>
      <c r="E69" s="23"/>
      <c r="F69" s="22"/>
      <c r="G69" s="12">
        <f>INDEX(LINEST(C53:C62,B53:B62^{0,1,2,3},0,0),1,1)</f>
        <v>-0.30000000000000027</v>
      </c>
      <c r="H69" s="12">
        <f>INDEX(LINEST(C53:C62,B53:B62^{0,1,2,3,4},0,0),1,2)</f>
        <v>-0.2999999999999977</v>
      </c>
      <c r="I69" s="20">
        <f>INDEX(LINEST(C53:C62,B53:B62^{0,1,2,3,4,5},0,0),1,3)</f>
        <v>-0.299999999999976</v>
      </c>
      <c r="J69" s="18">
        <f>INDEX(LINEST(C53:C62,B53:B62^{0,1,2,3,4,5,6},0,0),1,4)</f>
        <v>-0.29999999999993043</v>
      </c>
    </row>
    <row r="70" spans="4:10" ht="15.75">
      <c r="D70" s="22" t="s">
        <v>5</v>
      </c>
      <c r="E70" s="23"/>
      <c r="F70" s="26"/>
      <c r="G70" s="22"/>
      <c r="H70" s="12">
        <f>INDEX(LINEST(C53:C62,B53:B62^{0,1,2,3,4},0,0),1,1)</f>
        <v>-1.0533782170510305E-16</v>
      </c>
      <c r="I70" s="20">
        <f>INDEX(LINEST(C53:C62,B53:B62^{0,1,2,3,4,5},0,0),1,2)</f>
        <v>-2.4857114938780122E-15</v>
      </c>
      <c r="J70" s="18">
        <f>INDEX(LINEST(C53:C62,B53:B62^{0,1,2,3,4,5,6},0,0),1,3)</f>
        <v>-9.206348237108257E-15</v>
      </c>
    </row>
    <row r="71" spans="4:10" ht="15.75">
      <c r="D71" s="22" t="s">
        <v>6</v>
      </c>
      <c r="E71" s="23"/>
      <c r="F71" s="26"/>
      <c r="G71" s="22"/>
      <c r="H71" s="22"/>
      <c r="I71" s="12">
        <f>INDEX(LINEST(C53:C62,B53:B62^{0,1,2,3,4,5},0,0),1,1)</f>
        <v>9.49529168818436E-17</v>
      </c>
      <c r="J71" s="18">
        <f>INDEX(LINEST(C53:C62,B53:B62^{0,1,2,3,4,5,6},0,0),1,2)</f>
        <v>5.875867684802817E-16</v>
      </c>
    </row>
    <row r="72" spans="4:10" ht="16.5" thickBot="1">
      <c r="D72" s="22" t="s">
        <v>7</v>
      </c>
      <c r="E72" s="24"/>
      <c r="F72" s="25"/>
      <c r="G72" s="25"/>
      <c r="H72" s="25"/>
      <c r="I72" s="21"/>
      <c r="J72" s="19">
        <f>INDEX(LINEST(C53:C62,B53:B62^{0,1,2,3,4,5,6},0,0),1,1)</f>
        <v>-1.4194193548813776E-17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IWS Dresden, Fraunhofer Gesellschaft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Kraemer</dc:creator>
  <cp:keywords/>
  <dc:description/>
  <cp:lastModifiedBy>Markus Kraemer</cp:lastModifiedBy>
  <dcterms:created xsi:type="dcterms:W3CDTF">2010-12-02T14:36:11Z</dcterms:created>
  <dcterms:modified xsi:type="dcterms:W3CDTF">2010-12-02T15:54:23Z</dcterms:modified>
  <cp:category/>
  <cp:version/>
  <cp:contentType/>
  <cp:contentStatus/>
</cp:coreProperties>
</file>